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hlacey\Downloads\"/>
    </mc:Choice>
  </mc:AlternateContent>
  <xr:revisionPtr revIDLastSave="0" documentId="13_ncr:1_{3E9A090F-9786-4852-A383-3FE310A24B64}" xr6:coauthVersionLast="47" xr6:coauthVersionMax="47" xr10:uidLastSave="{00000000-0000-0000-0000-000000000000}"/>
  <workbookProtection workbookAlgorithmName="SHA-512" workbookHashValue="leEP2AIqTlWZU9xfaMjZ/vVLQwqrx0ZYOurYz2rsA7vRhxVSwJHW8t+gvW473k5+Xw1NUN1JX34/r+P3vo7Gog==" workbookSaltValue="iSd12E+wwzWR7aJfyuAo4A==" workbookSpinCount="100000" lockStructure="1"/>
  <bookViews>
    <workbookView xWindow="-120" yWindow="-120" windowWidth="29040" windowHeight="15720" xr2:uid="{3CF92443-BB05-4394-8D0D-981FB7C46F57}"/>
  </bookViews>
  <sheets>
    <sheet name="Calculator" sheetId="1" r:id="rId1"/>
    <sheet name="Narrativ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K35" i="3"/>
  <c r="K32" i="3"/>
  <c r="K31" i="3"/>
  <c r="K30" i="3"/>
  <c r="K28" i="3"/>
  <c r="K27" i="3"/>
  <c r="P20" i="1"/>
  <c r="I14" i="1" l="1"/>
  <c r="I18" i="1"/>
  <c r="I16" i="1"/>
  <c r="I15" i="1"/>
  <c r="I17" i="1" l="1"/>
  <c r="J10" i="1" l="1"/>
  <c r="J11" i="1"/>
  <c r="J9" i="1"/>
  <c r="P10" i="1"/>
  <c r="P17" i="1"/>
  <c r="P11" i="1"/>
  <c r="P6" i="1"/>
  <c r="P5" i="1"/>
  <c r="J12" i="1" l="1"/>
  <c r="P12" i="1"/>
  <c r="P7" i="1"/>
  <c r="E22" i="1" l="1"/>
  <c r="K34" i="3" s="1"/>
  <c r="K29" i="3"/>
  <c r="P14" i="1"/>
  <c r="P15" i="1"/>
  <c r="E23" i="1" l="1"/>
  <c r="K36" i="3" s="1"/>
  <c r="P16" i="1"/>
  <c r="P21" i="1" s="1"/>
</calcChain>
</file>

<file path=xl/sharedStrings.xml><?xml version="1.0" encoding="utf-8"?>
<sst xmlns="http://schemas.openxmlformats.org/spreadsheetml/2006/main" count="170" uniqueCount="140">
  <si>
    <t>Risk Level Assumptions</t>
  </si>
  <si>
    <t xml:space="preserve">Centrally Funded </t>
  </si>
  <si>
    <t>Institutional</t>
  </si>
  <si>
    <t>Low / Medium</t>
  </si>
  <si>
    <t>Score</t>
  </si>
  <si>
    <t>Staff Count</t>
  </si>
  <si>
    <t>(# of FTEs)</t>
  </si>
  <si>
    <t xml:space="preserve">US Economy </t>
  </si>
  <si>
    <t>(including fringe benefits)</t>
  </si>
  <si>
    <t xml:space="preserve">World </t>
  </si>
  <si>
    <t>Medium / High</t>
  </si>
  <si>
    <t>Self Funded</t>
  </si>
  <si>
    <t>Exisiting Reserves</t>
  </si>
  <si>
    <t>No</t>
  </si>
  <si>
    <t>Difference</t>
  </si>
  <si>
    <t xml:space="preserve">Formula </t>
  </si>
  <si>
    <t>months</t>
  </si>
  <si>
    <t>Drop down</t>
  </si>
  <si>
    <t>Risk Level</t>
  </si>
  <si>
    <t>Score Multiplier</t>
  </si>
  <si>
    <t>Very High</t>
  </si>
  <si>
    <t xml:space="preserve">Yes </t>
  </si>
  <si>
    <t>Hybrid</t>
  </si>
  <si>
    <t>High</t>
  </si>
  <si>
    <t>Unsure</t>
  </si>
  <si>
    <t>Medium</t>
  </si>
  <si>
    <t xml:space="preserve">Low </t>
  </si>
  <si>
    <t>Total</t>
  </si>
  <si>
    <t>x</t>
  </si>
  <si>
    <t>%</t>
  </si>
  <si>
    <t>(a)</t>
  </si>
  <si>
    <t>(b)</t>
  </si>
  <si>
    <t>(d)</t>
  </si>
  <si>
    <t>(f)</t>
  </si>
  <si>
    <t>(c + f)</t>
  </si>
  <si>
    <t>(e)</t>
  </si>
  <si>
    <t>(c)</t>
  </si>
  <si>
    <t>(g)</t>
  </si>
  <si>
    <t>(i)</t>
  </si>
  <si>
    <t>(k)</t>
  </si>
  <si>
    <t>(l)</t>
  </si>
  <si>
    <t>Type</t>
  </si>
  <si>
    <t>Private</t>
  </si>
  <si>
    <t>Public</t>
  </si>
  <si>
    <t>Other</t>
  </si>
  <si>
    <t>Funding</t>
  </si>
  <si>
    <t>Unit</t>
  </si>
  <si>
    <t>Study Abroad</t>
  </si>
  <si>
    <t>Parent Office</t>
  </si>
  <si>
    <t>Central / Admin</t>
  </si>
  <si>
    <t>Global Partnerships</t>
  </si>
  <si>
    <t>Essential Reserves Target</t>
  </si>
  <si>
    <t>Reserves Calculator</t>
  </si>
  <si>
    <t>Personnel Cost (Annual)</t>
  </si>
  <si>
    <t>(per Annum)</t>
  </si>
  <si>
    <t>Miscellaneous Expenses</t>
  </si>
  <si>
    <t>Personnel Cost (Monthly)</t>
  </si>
  <si>
    <t>Essential Operating Budget</t>
  </si>
  <si>
    <t>Discretionary Operating Budget</t>
  </si>
  <si>
    <t>Total Monthly Budget</t>
  </si>
  <si>
    <t>Total Annual Budget</t>
  </si>
  <si>
    <t>Foreign Office Expenses</t>
  </si>
  <si>
    <t>Institutional Parameters</t>
  </si>
  <si>
    <t>Suggested Reserves</t>
  </si>
  <si>
    <t>Annual Essential Operating Budget (versus Discretionary Budget)</t>
  </si>
  <si>
    <t>Risk Level Assumptions (Institutional, US Economy and World)</t>
  </si>
  <si>
    <t>(in # of months)</t>
  </si>
  <si>
    <t>Personnel Reserves Target</t>
  </si>
  <si>
    <t>Average Risk Multiplier</t>
  </si>
  <si>
    <t>Avg Risk Multiplier</t>
  </si>
  <si>
    <t>Monthly Personnel Cost</t>
  </si>
  <si>
    <t xml:space="preserve">*Appendix </t>
  </si>
  <si>
    <t>(average risk multiplier)</t>
  </si>
  <si>
    <t>(self-funded)</t>
  </si>
  <si>
    <t>Number of months of personnel we wish to cover:</t>
  </si>
  <si>
    <t>Number of months of essentional operating costs we wish to cover:</t>
  </si>
  <si>
    <t>The calculator determined that our Suggested Reserves amount is:</t>
  </si>
  <si>
    <t>Given that our current reserve amount is:</t>
  </si>
  <si>
    <t>It is suggested that we increase our reserve amount by:</t>
  </si>
  <si>
    <t>International Student Services</t>
  </si>
  <si>
    <t>Risk Adjusted Total</t>
  </si>
  <si>
    <t>Self Funded Weight</t>
  </si>
  <si>
    <t>Existing Reserves</t>
  </si>
  <si>
    <t>Staff - Permanent FTE Staff</t>
  </si>
  <si>
    <t xml:space="preserve">% Centrally Funded </t>
  </si>
  <si>
    <t>% Self Funded</t>
  </si>
  <si>
    <t>Personnel Cost - Annual cost for FTE staff including fringe benefits</t>
  </si>
  <si>
    <t>% Centrally Funded - Percentage of funding received through State funding or central office funding</t>
  </si>
  <si>
    <t>Existing Reserves - Funding currently on hand that is not otherwise obligated</t>
  </si>
  <si>
    <t>Annual FTE Personnel Costs</t>
  </si>
  <si>
    <t>Funding Mix - % Centrally vs Self-Funded</t>
  </si>
  <si>
    <t>Reserve balances are critical assets for international education offices, providing a financial safety net that ensures stability and continuity of services amidst domestic and global uncertanties. A key challenge for international education offices is determining and maintaining an adequate reserve balance, which may vary by institution and funding model.</t>
  </si>
  <si>
    <t>As an example, our institution used the following parameters:</t>
  </si>
  <si>
    <t>Additional Parameters</t>
  </si>
  <si>
    <t>This reserve calculator utilizes the following parameters to help determine reserve requirements:</t>
  </si>
  <si>
    <t xml:space="preserve">Please note that this calculator is intended as an informational tool to help guide decision-making. Determination of specific </t>
  </si>
  <si>
    <t>reserve levels may vary according to your unique institutional requirements, policies, regulations, etc. We recommend that</t>
  </si>
  <si>
    <t>you consult with your institutional leadership as necessary.</t>
  </si>
  <si>
    <t xml:space="preserve">
This calculator is intended as an informational tool to help guide decision-making. Determination of specific reserve levels may vary according to your unique institutional requirements, policies, regulations, etc. Please consult with leadership as necessary.</t>
  </si>
  <si>
    <t xml:space="preserve">Essential Operating Budget - All annual budget items that are required to be paid such as rent, utilities, contractual obligations, etc. </t>
  </si>
  <si>
    <t>Discretionary Operating Budget - Non-mandatory budget items such as travel, conference registrations, office supplies,etc.THESE ARE NOT INCLUDED IN THE CALCULATION OF RESERVES.</t>
  </si>
  <si>
    <t>Institutional Risk - Perceived risk due to potential changes in administration, enrollment volatility, etc.</t>
  </si>
  <si>
    <t>Definitions used for the purpose of this tool:</t>
  </si>
  <si>
    <t>Members of HEIBO (Higher Education International Business Officers) presented a white paper at their annual conference in October 2024, on the topic "Best Practices in Reserve Balance Management for International Education Offices" and they have collaboratively developed a simplified tool to help assist in determining the appropriate reserve balance for your institution.</t>
  </si>
  <si>
    <t>Time Horizon Target - How many months will you require reserve funding to cover your financial obligations</t>
  </si>
  <si>
    <t>Other Potential Parameters - Funds required for foreign offices, repatriating students, student housing contracts, etc.</t>
  </si>
  <si>
    <t xml:space="preserve">Personnel and Operating Total </t>
  </si>
  <si>
    <t xml:space="preserve">Essential Reserves Target - Number of months you require financial reserves on hand to pay Essential Operating Budget obligations </t>
  </si>
  <si>
    <t>Miscellaneous Expenses - These may include costs to repatriate study abroad students, provision of housing for international and/or independent students, etc.</t>
  </si>
  <si>
    <t>Foreign Office Expenses - Required payments for any international offices, etc.</t>
  </si>
  <si>
    <t>World Risk - Perceived risk due to natural disasters, pandemics, political instability, etc.</t>
  </si>
  <si>
    <t>US Economic Risk - Perceived risk due to economic instability, political concerns, recessionary concerns, currency volatility, etc.</t>
  </si>
  <si>
    <t xml:space="preserve">I. </t>
  </si>
  <si>
    <t xml:space="preserve">II. </t>
  </si>
  <si>
    <t xml:space="preserve">III. </t>
  </si>
  <si>
    <t xml:space="preserve">IV. </t>
  </si>
  <si>
    <t>V.</t>
  </si>
  <si>
    <t>VI.</t>
  </si>
  <si>
    <t xml:space="preserve">VII. </t>
  </si>
  <si>
    <t xml:space="preserve">VIII. </t>
  </si>
  <si>
    <t>IX.</t>
  </si>
  <si>
    <t>X.</t>
  </si>
  <si>
    <t xml:space="preserve">XI. </t>
  </si>
  <si>
    <t xml:space="preserve">XII. </t>
  </si>
  <si>
    <t>XIII.</t>
  </si>
  <si>
    <t xml:space="preserve">XIV. </t>
  </si>
  <si>
    <t>Personnel Reserves Target - Number of months you require financial reserves on hand to pay Personnel Cost FTE salary obligations</t>
  </si>
  <si>
    <t>% Self Funded - Percentage of funding received through student fee income generated by your office/department</t>
  </si>
  <si>
    <t xml:space="preserve">XV. </t>
  </si>
  <si>
    <t>XVI.</t>
  </si>
  <si>
    <t>Difference - Positive or negative differential between Existing Reserves and Suggested Reserves</t>
  </si>
  <si>
    <t>Suggested Reserves - Amount of suggested financial reserves determined by your answers to the highlighted portions of calculator tool</t>
  </si>
  <si>
    <t>(c+f) x (g)</t>
  </si>
  <si>
    <t>Annual Personnel Costs:</t>
  </si>
  <si>
    <t>Annual Essential Operating Budget (versus Discretionary Budget):</t>
  </si>
  <si>
    <t>Risk Level Assumptions (Institutional, US Economy and World):</t>
  </si>
  <si>
    <t>Percentage Centrally vs Self-Funded:</t>
  </si>
  <si>
    <t>(h)</t>
  </si>
  <si>
    <t>(j)</t>
  </si>
  <si>
    <t>(c+f) x (g) x (h)+(i+j)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</si>
</sst>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0"/>
      <color theme="8"/>
      <name val="Aptos Narrow"/>
      <family val="2"/>
      <scheme val="minor"/>
    </font>
    <font>
      <i/>
      <sz val="9"/>
      <color theme="8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9"/>
      <color theme="1"/>
      <name val="Aptos Narrow"/>
      <scheme val="minor"/>
    </font>
    <font>
      <sz val="8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9" fontId="0" fillId="2" borderId="14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9" fontId="0" fillId="0" borderId="0" xfId="0" applyNumberFormat="1"/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/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3" borderId="8" xfId="0" applyFill="1" applyBorder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right"/>
    </xf>
    <xf numFmtId="164" fontId="0" fillId="0" borderId="0" xfId="0" applyNumberFormat="1" applyAlignment="1">
      <alignment horizontal="center"/>
    </xf>
    <xf numFmtId="0" fontId="4" fillId="2" borderId="0" xfId="0" applyFont="1" applyFill="1" applyAlignment="1">
      <alignment vertical="center"/>
    </xf>
    <xf numFmtId="164" fontId="0" fillId="2" borderId="0" xfId="0" applyNumberFormat="1" applyFill="1" applyAlignment="1">
      <alignment horizontal="center"/>
    </xf>
    <xf numFmtId="0" fontId="0" fillId="3" borderId="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4" fillId="2" borderId="0" xfId="0" applyFont="1" applyFill="1"/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8" fillId="2" borderId="0" xfId="0" applyFont="1" applyFill="1"/>
    <xf numFmtId="164" fontId="0" fillId="4" borderId="0" xfId="0" applyNumberFormat="1" applyFill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2" borderId="8" xfId="0" applyFill="1" applyBorder="1" applyAlignment="1">
      <alignment horizontal="left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8" xfId="0" applyFont="1" applyFill="1" applyBorder="1"/>
    <xf numFmtId="0" fontId="7" fillId="2" borderId="8" xfId="0" applyFont="1" applyFill="1" applyBorder="1" applyAlignment="1">
      <alignment horizontal="left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0" xfId="0" applyFill="1"/>
    <xf numFmtId="0" fontId="0" fillId="5" borderId="8" xfId="0" applyFill="1" applyBorder="1"/>
    <xf numFmtId="0" fontId="13" fillId="5" borderId="8" xfId="0" applyFont="1" applyFill="1" applyBorder="1" applyAlignment="1">
      <alignment wrapText="1"/>
    </xf>
    <xf numFmtId="0" fontId="13" fillId="5" borderId="0" xfId="0" applyFont="1" applyFill="1" applyAlignment="1">
      <alignment horizontal="left" wrapText="1"/>
    </xf>
    <xf numFmtId="0" fontId="13" fillId="5" borderId="8" xfId="0" applyFont="1" applyFill="1" applyBorder="1" applyAlignment="1">
      <alignment horizontal="left" wrapText="1"/>
    </xf>
    <xf numFmtId="0" fontId="13" fillId="5" borderId="0" xfId="0" applyFont="1" applyFill="1"/>
    <xf numFmtId="0" fontId="13" fillId="5" borderId="8" xfId="0" applyFont="1" applyFill="1" applyBorder="1"/>
    <xf numFmtId="166" fontId="13" fillId="5" borderId="0" xfId="2" applyNumberFormat="1" applyFont="1" applyFill="1" applyBorder="1" applyAlignment="1">
      <alignment horizontal="left"/>
    </xf>
    <xf numFmtId="2" fontId="13" fillId="5" borderId="0" xfId="0" applyNumberFormat="1" applyFont="1" applyFill="1"/>
    <xf numFmtId="9" fontId="13" fillId="5" borderId="0" xfId="0" applyNumberFormat="1" applyFont="1" applyFill="1"/>
    <xf numFmtId="1" fontId="13" fillId="5" borderId="0" xfId="0" applyNumberFormat="1" applyFont="1" applyFill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166" fontId="0" fillId="2" borderId="1" xfId="2" applyNumberFormat="1" applyFont="1" applyFill="1" applyBorder="1" applyAlignment="1" applyProtection="1">
      <alignment horizontal="center" vertical="center"/>
    </xf>
    <xf numFmtId="1" fontId="0" fillId="6" borderId="1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4" fontId="6" fillId="4" borderId="1" xfId="0" applyNumberFormat="1" applyFont="1" applyFill="1" applyBorder="1"/>
    <xf numFmtId="164" fontId="0" fillId="2" borderId="1" xfId="0" applyNumberFormat="1" applyFill="1" applyBorder="1" applyAlignment="1">
      <alignment horizontal="center"/>
    </xf>
    <xf numFmtId="166" fontId="0" fillId="6" borderId="1" xfId="2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9" fontId="0" fillId="6" borderId="1" xfId="3" applyFont="1" applyFill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3" fillId="5" borderId="10" xfId="0" applyFont="1" applyFill="1" applyBorder="1"/>
    <xf numFmtId="0" fontId="0" fillId="6" borderId="1" xfId="0" applyFill="1" applyBorder="1" applyAlignment="1" applyProtection="1">
      <alignment horizontal="left"/>
      <protection locked="0"/>
    </xf>
    <xf numFmtId="0" fontId="0" fillId="6" borderId="15" xfId="0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44" fontId="13" fillId="5" borderId="0" xfId="2" applyFont="1" applyFill="1"/>
    <xf numFmtId="0" fontId="9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wrapText="1"/>
    </xf>
    <xf numFmtId="0" fontId="0" fillId="0" borderId="10" xfId="0" applyBorder="1"/>
    <xf numFmtId="0" fontId="13" fillId="5" borderId="0" xfId="0" applyFont="1" applyFill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2" formatCode="0.0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161814</xdr:colOff>
      <xdr:row>2</xdr:row>
      <xdr:rowOff>64479</xdr:rowOff>
    </xdr:from>
    <xdr:to>
      <xdr:col>4</xdr:col>
      <xdr:colOff>150053</xdr:colOff>
      <xdr:row>6</xdr:row>
      <xdr:rowOff>30802</xdr:rowOff>
    </xdr:to>
    <xdr:pic>
      <xdr:nvPicPr>
        <xdr:cNvPr id="5" name="Picture 4" descr="HEIBO">
          <a:extLst>
            <a:ext uri="{FF2B5EF4-FFF2-40B4-BE49-F238E27FC236}">
              <a16:creationId xmlns:a16="http://schemas.microsoft.com/office/drawing/2014/main" id="{08035BAF-B147-4855-9BD0-11456456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64" y="426429"/>
          <a:ext cx="2035286" cy="791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2</xdr:row>
      <xdr:rowOff>63500</xdr:rowOff>
    </xdr:from>
    <xdr:to>
      <xdr:col>4</xdr:col>
      <xdr:colOff>459063</xdr:colOff>
      <xdr:row>6</xdr:row>
      <xdr:rowOff>93477</xdr:rowOff>
    </xdr:to>
    <xdr:pic>
      <xdr:nvPicPr>
        <xdr:cNvPr id="2" name="Picture 1" descr="HEIBO">
          <a:extLst>
            <a:ext uri="{FF2B5EF4-FFF2-40B4-BE49-F238E27FC236}">
              <a16:creationId xmlns:a16="http://schemas.microsoft.com/office/drawing/2014/main" id="{CD7D09D1-1DD0-4A79-9CED-A733AD58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" y="244475"/>
          <a:ext cx="1938613" cy="75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196850</xdr:colOff>
      <xdr:row>2</xdr:row>
      <xdr:rowOff>63500</xdr:rowOff>
    </xdr:from>
    <xdr:to>
      <xdr:col>4</xdr:col>
      <xdr:colOff>487638</xdr:colOff>
      <xdr:row>6</xdr:row>
      <xdr:rowOff>93477</xdr:rowOff>
    </xdr:to>
    <xdr:pic>
      <xdr:nvPicPr>
        <xdr:cNvPr id="3" name="Picture 2" descr="HEIBO">
          <a:extLst>
            <a:ext uri="{FF2B5EF4-FFF2-40B4-BE49-F238E27FC236}">
              <a16:creationId xmlns:a16="http://schemas.microsoft.com/office/drawing/2014/main" id="{B9CD5241-03A9-4E8C-BC4C-AB9A0B7E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0" y="434975"/>
          <a:ext cx="2110063" cy="75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F67303-FBDE-4638-8E6A-B806EE4A9C45}" name="Table1" displayName="Table1" ref="Y75:Z81" totalsRowShown="0">
  <autoFilter ref="Y75:Z81" xr:uid="{61F67303-FBDE-4638-8E6A-B806EE4A9C45}"/>
  <tableColumns count="2">
    <tableColumn id="1" xr3:uid="{12394C52-6E48-4B25-B445-D1EFCD0264D2}" name="Risk Level"/>
    <tableColumn id="2" xr3:uid="{ED11E14F-54F9-47AE-8240-212AE52B42F8}" name="Score Multiplier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D1CE-9689-468C-84AB-97F3355A7788}">
  <sheetPr>
    <pageSetUpPr fitToPage="1"/>
  </sheetPr>
  <dimension ref="A1:AG85"/>
  <sheetViews>
    <sheetView tabSelected="1" zoomScale="115" zoomScaleNormal="115" workbookViewId="0">
      <selection activeCell="P19" sqref="P19"/>
    </sheetView>
  </sheetViews>
  <sheetFormatPr defaultColWidth="8.7109375" defaultRowHeight="15" x14ac:dyDescent="0.25"/>
  <cols>
    <col min="1" max="1" width="3.5703125" style="1" customWidth="1"/>
    <col min="2" max="2" width="3.140625" style="1" customWidth="1"/>
    <col min="3" max="3" width="2.5703125" style="1" customWidth="1"/>
    <col min="4" max="4" width="26.85546875" style="1" customWidth="1"/>
    <col min="5" max="5" width="24.42578125" style="1" customWidth="1"/>
    <col min="6" max="6" width="8.140625" style="1" customWidth="1"/>
    <col min="7" max="7" width="9.85546875" style="1" customWidth="1"/>
    <col min="8" max="8" width="26.42578125" style="1" customWidth="1"/>
    <col min="9" max="9" width="12.85546875" style="1" customWidth="1"/>
    <col min="10" max="10" width="10.7109375" style="1" customWidth="1"/>
    <col min="11" max="11" width="9" style="1" customWidth="1"/>
    <col min="12" max="12" width="2.85546875" style="1" customWidth="1"/>
    <col min="13" max="13" width="15" style="1" customWidth="1"/>
    <col min="14" max="14" width="16.42578125" style="1" customWidth="1"/>
    <col min="15" max="15" width="10.42578125" style="1" customWidth="1"/>
    <col min="16" max="16" width="12.42578125" style="16" customWidth="1"/>
    <col min="17" max="17" width="8.42578125" style="1" customWidth="1"/>
    <col min="18" max="18" width="3.42578125" style="1" customWidth="1"/>
    <col min="19" max="16384" width="8.7109375" style="1"/>
  </cols>
  <sheetData>
    <row r="1" spans="1:18" ht="15.75" thickBot="1" x14ac:dyDescent="0.3"/>
    <row r="2" spans="1:18" ht="15.75" thickBot="1" x14ac:dyDescent="0.3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28"/>
      <c r="R2" s="30"/>
    </row>
    <row r="3" spans="1:18" ht="17.45" customHeight="1" x14ac:dyDescent="0.25">
      <c r="B3" s="31"/>
      <c r="C3" s="8"/>
      <c r="D3" s="9"/>
      <c r="E3" s="9"/>
      <c r="F3" s="9"/>
      <c r="G3" s="9"/>
      <c r="H3" s="9"/>
      <c r="I3" s="9" t="s">
        <v>71</v>
      </c>
      <c r="J3" s="9"/>
      <c r="K3" s="10"/>
      <c r="L3" s="32"/>
      <c r="M3" s="33" t="s">
        <v>15</v>
      </c>
      <c r="R3" s="34"/>
    </row>
    <row r="4" spans="1:18" ht="18.75" x14ac:dyDescent="0.3">
      <c r="B4" s="31"/>
      <c r="C4" s="11"/>
      <c r="F4" s="66" t="s">
        <v>52</v>
      </c>
      <c r="J4" s="35"/>
      <c r="K4" s="58"/>
      <c r="L4" s="32"/>
      <c r="R4" s="34"/>
    </row>
    <row r="5" spans="1:18" x14ac:dyDescent="0.25">
      <c r="B5" s="31"/>
      <c r="C5" s="11"/>
      <c r="F5" s="101" t="s">
        <v>98</v>
      </c>
      <c r="G5" s="101"/>
      <c r="H5" s="101"/>
      <c r="I5" s="101"/>
      <c r="J5" s="101"/>
      <c r="K5" s="102"/>
      <c r="L5" s="32"/>
      <c r="M5" s="36" t="s">
        <v>30</v>
      </c>
      <c r="N5" s="1" t="s">
        <v>70</v>
      </c>
      <c r="P5" s="37">
        <f>I14</f>
        <v>66666.666666666672</v>
      </c>
      <c r="R5" s="34"/>
    </row>
    <row r="6" spans="1:18" ht="15.75" thickBot="1" x14ac:dyDescent="0.3">
      <c r="B6" s="31"/>
      <c r="C6" s="11"/>
      <c r="F6" s="101"/>
      <c r="G6" s="101"/>
      <c r="H6" s="101"/>
      <c r="I6" s="101"/>
      <c r="J6" s="101"/>
      <c r="K6" s="102"/>
      <c r="L6" s="32"/>
      <c r="M6" s="36" t="s">
        <v>31</v>
      </c>
      <c r="N6" s="1" t="s">
        <v>67</v>
      </c>
      <c r="P6" s="17">
        <f>E16</f>
        <v>6</v>
      </c>
      <c r="Q6" s="38" t="s">
        <v>16</v>
      </c>
      <c r="R6" s="34"/>
    </row>
    <row r="7" spans="1:18" ht="15.75" thickTop="1" x14ac:dyDescent="0.25">
      <c r="B7" s="31"/>
      <c r="C7" s="11"/>
      <c r="K7" s="12"/>
      <c r="L7" s="32"/>
      <c r="M7" s="36" t="s">
        <v>36</v>
      </c>
      <c r="N7" s="1" t="s">
        <v>27</v>
      </c>
      <c r="P7" s="39">
        <f>P5*P6</f>
        <v>400000</v>
      </c>
      <c r="R7" s="34"/>
    </row>
    <row r="8" spans="1:18" x14ac:dyDescent="0.25">
      <c r="A8" s="2"/>
      <c r="B8" s="40"/>
      <c r="C8" s="59"/>
      <c r="D8" s="92" t="s">
        <v>62</v>
      </c>
      <c r="E8" s="93"/>
      <c r="F8" s="2"/>
      <c r="G8" s="2"/>
      <c r="H8" s="103" t="s">
        <v>0</v>
      </c>
      <c r="I8" s="104"/>
      <c r="J8" s="105"/>
      <c r="K8" s="60"/>
      <c r="L8" s="41"/>
      <c r="M8" s="42"/>
      <c r="N8" s="2"/>
      <c r="O8" s="2"/>
      <c r="P8" s="43"/>
      <c r="Q8" s="2"/>
      <c r="R8" s="44"/>
    </row>
    <row r="9" spans="1:18" x14ac:dyDescent="0.25">
      <c r="B9" s="31"/>
      <c r="C9" s="11"/>
      <c r="D9" s="4" t="s">
        <v>41</v>
      </c>
      <c r="E9" s="99" t="s">
        <v>43</v>
      </c>
      <c r="H9" s="5" t="s">
        <v>2</v>
      </c>
      <c r="I9" s="97" t="s">
        <v>10</v>
      </c>
      <c r="J9" s="7">
        <f>VLOOKUP(I9,Table1[#All],2,FALSE)</f>
        <v>1.5</v>
      </c>
      <c r="K9" s="61" t="s">
        <v>4</v>
      </c>
      <c r="L9" s="32"/>
      <c r="M9" s="36"/>
      <c r="R9" s="34"/>
    </row>
    <row r="10" spans="1:18" x14ac:dyDescent="0.25">
      <c r="B10" s="31"/>
      <c r="C10" s="11"/>
      <c r="D10" s="4" t="s">
        <v>45</v>
      </c>
      <c r="E10" s="99" t="s">
        <v>22</v>
      </c>
      <c r="H10" s="5" t="s">
        <v>7</v>
      </c>
      <c r="I10" s="97" t="s">
        <v>23</v>
      </c>
      <c r="J10" s="7">
        <f>VLOOKUP(I10,Table1[#All],2,FALSE)</f>
        <v>1.75</v>
      </c>
      <c r="K10" s="61" t="s">
        <v>4</v>
      </c>
      <c r="L10" s="32"/>
      <c r="M10" s="36" t="s">
        <v>32</v>
      </c>
      <c r="N10" s="1" t="s">
        <v>57</v>
      </c>
      <c r="P10" s="39">
        <f>I15</f>
        <v>29166.666666666668</v>
      </c>
      <c r="R10" s="34"/>
    </row>
    <row r="11" spans="1:18" ht="15.75" thickBot="1" x14ac:dyDescent="0.3">
      <c r="B11" s="31"/>
      <c r="C11" s="11"/>
      <c r="D11" s="4" t="s">
        <v>46</v>
      </c>
      <c r="E11" s="99" t="s">
        <v>47</v>
      </c>
      <c r="H11" s="24" t="s">
        <v>9</v>
      </c>
      <c r="I11" s="98" t="s">
        <v>10</v>
      </c>
      <c r="J11" s="25">
        <f>VLOOKUP(I11,Table1[#All],2,FALSE)</f>
        <v>1.5</v>
      </c>
      <c r="K11" s="61" t="s">
        <v>4</v>
      </c>
      <c r="L11" s="32"/>
      <c r="M11" s="36" t="s">
        <v>35</v>
      </c>
      <c r="N11" s="1" t="s">
        <v>51</v>
      </c>
      <c r="P11" s="17">
        <f>E17</f>
        <v>6</v>
      </c>
      <c r="Q11" s="38" t="s">
        <v>16</v>
      </c>
      <c r="R11" s="34"/>
    </row>
    <row r="12" spans="1:18" ht="15.75" thickTop="1" x14ac:dyDescent="0.25">
      <c r="B12" s="31"/>
      <c r="C12" s="11"/>
      <c r="D12" s="4" t="s">
        <v>5</v>
      </c>
      <c r="E12" s="87">
        <v>8</v>
      </c>
      <c r="F12" s="45" t="s">
        <v>6</v>
      </c>
      <c r="G12" s="46"/>
      <c r="H12" s="22" t="s">
        <v>68</v>
      </c>
      <c r="I12" s="23"/>
      <c r="J12" s="26">
        <f>AVERAGE(J9:J11)</f>
        <v>1.5833333333333333</v>
      </c>
      <c r="K12" s="62" t="s">
        <v>37</v>
      </c>
      <c r="L12" s="32"/>
      <c r="M12" s="36" t="s">
        <v>33</v>
      </c>
      <c r="N12" s="1" t="s">
        <v>27</v>
      </c>
      <c r="P12" s="39">
        <f>P10*P11</f>
        <v>175000</v>
      </c>
      <c r="R12" s="34"/>
    </row>
    <row r="13" spans="1:18" x14ac:dyDescent="0.25">
      <c r="B13" s="31"/>
      <c r="C13" s="11"/>
      <c r="D13" s="4" t="s">
        <v>53</v>
      </c>
      <c r="E13" s="91">
        <v>800000</v>
      </c>
      <c r="F13" s="45" t="s">
        <v>8</v>
      </c>
      <c r="H13" s="47"/>
      <c r="I13" s="48"/>
      <c r="J13" s="49"/>
      <c r="K13" s="61"/>
      <c r="L13" s="32"/>
      <c r="M13" s="36"/>
      <c r="R13" s="34"/>
    </row>
    <row r="14" spans="1:18" x14ac:dyDescent="0.25">
      <c r="B14" s="31"/>
      <c r="C14" s="11"/>
      <c r="D14" s="4" t="s">
        <v>57</v>
      </c>
      <c r="E14" s="91">
        <v>350000</v>
      </c>
      <c r="F14" s="45" t="s">
        <v>54</v>
      </c>
      <c r="H14" s="4" t="s">
        <v>56</v>
      </c>
      <c r="I14" s="86">
        <f>E13/12</f>
        <v>66666.666666666672</v>
      </c>
      <c r="J14" s="50" t="s">
        <v>30</v>
      </c>
      <c r="K14" s="61"/>
      <c r="L14" s="32"/>
      <c r="M14" s="36" t="s">
        <v>34</v>
      </c>
      <c r="N14" s="1" t="s">
        <v>106</v>
      </c>
      <c r="P14" s="39">
        <f>P7+P12</f>
        <v>575000</v>
      </c>
      <c r="R14" s="34"/>
    </row>
    <row r="15" spans="1:18" ht="15.75" thickBot="1" x14ac:dyDescent="0.3">
      <c r="B15" s="31"/>
      <c r="C15" s="11"/>
      <c r="D15" s="4" t="s">
        <v>58</v>
      </c>
      <c r="E15" s="91">
        <v>78000</v>
      </c>
      <c r="F15" s="67" t="s">
        <v>54</v>
      </c>
      <c r="H15" s="4" t="s">
        <v>57</v>
      </c>
      <c r="I15" s="86">
        <f>E14/12</f>
        <v>29166.666666666668</v>
      </c>
      <c r="J15" s="50" t="s">
        <v>32</v>
      </c>
      <c r="K15" s="61"/>
      <c r="L15" s="32"/>
      <c r="M15" s="36" t="s">
        <v>37</v>
      </c>
      <c r="N15" s="1" t="s">
        <v>69</v>
      </c>
      <c r="O15" s="51" t="s">
        <v>28</v>
      </c>
      <c r="P15" s="18">
        <f>J12</f>
        <v>1.5833333333333333</v>
      </c>
      <c r="R15" s="34"/>
    </row>
    <row r="16" spans="1:18" ht="15.75" thickTop="1" x14ac:dyDescent="0.25">
      <c r="B16" s="31"/>
      <c r="C16" s="63" t="s">
        <v>31</v>
      </c>
      <c r="D16" s="4" t="s">
        <v>67</v>
      </c>
      <c r="E16" s="87">
        <v>6</v>
      </c>
      <c r="F16" s="45" t="s">
        <v>66</v>
      </c>
      <c r="H16" s="4" t="s">
        <v>58</v>
      </c>
      <c r="I16" s="86">
        <f>E15/12</f>
        <v>6500</v>
      </c>
      <c r="K16" s="61"/>
      <c r="L16" s="32"/>
      <c r="M16" s="36" t="s">
        <v>132</v>
      </c>
      <c r="N16" s="1" t="s">
        <v>80</v>
      </c>
      <c r="P16" s="39">
        <f>P14*P15</f>
        <v>910416.66666666663</v>
      </c>
      <c r="R16" s="34"/>
    </row>
    <row r="17" spans="2:18" ht="15.75" thickBot="1" x14ac:dyDescent="0.3">
      <c r="B17" s="31"/>
      <c r="C17" s="63" t="s">
        <v>35</v>
      </c>
      <c r="D17" s="4" t="s">
        <v>51</v>
      </c>
      <c r="E17" s="87">
        <v>6</v>
      </c>
      <c r="F17" s="45" t="s">
        <v>66</v>
      </c>
      <c r="H17" s="4" t="s">
        <v>59</v>
      </c>
      <c r="I17" s="86">
        <f>I14+I15+I16</f>
        <v>102333.33333333334</v>
      </c>
      <c r="J17" s="45"/>
      <c r="K17" s="61"/>
      <c r="L17" s="32"/>
      <c r="M17" s="36" t="s">
        <v>137</v>
      </c>
      <c r="N17" s="1" t="s">
        <v>81</v>
      </c>
      <c r="O17" s="51" t="s">
        <v>28</v>
      </c>
      <c r="P17" s="19">
        <f>E19</f>
        <v>0.75</v>
      </c>
      <c r="R17" s="34"/>
    </row>
    <row r="18" spans="2:18" ht="15.75" thickTop="1" x14ac:dyDescent="0.25">
      <c r="B18" s="31"/>
      <c r="C18" s="11"/>
      <c r="D18" s="4" t="s">
        <v>84</v>
      </c>
      <c r="E18" s="94">
        <v>0.25</v>
      </c>
      <c r="F18" s="52"/>
      <c r="H18" s="4" t="s">
        <v>60</v>
      </c>
      <c r="I18" s="86">
        <f>E13+E15+E14</f>
        <v>1228000</v>
      </c>
      <c r="K18" s="61"/>
      <c r="L18" s="32"/>
      <c r="M18" s="36" t="s">
        <v>139</v>
      </c>
      <c r="N18" s="1" t="s">
        <v>63</v>
      </c>
      <c r="P18" s="53">
        <f>P16*P17+(I21+I22)</f>
        <v>682812.5</v>
      </c>
      <c r="R18" s="34"/>
    </row>
    <row r="19" spans="2:18" x14ac:dyDescent="0.25">
      <c r="B19" s="31"/>
      <c r="C19" s="64" t="s">
        <v>137</v>
      </c>
      <c r="D19" s="4" t="s">
        <v>85</v>
      </c>
      <c r="E19" s="94">
        <v>0.75</v>
      </c>
      <c r="F19" s="52"/>
      <c r="K19" s="12"/>
      <c r="L19" s="32"/>
      <c r="M19" s="36"/>
      <c r="R19" s="34"/>
    </row>
    <row r="20" spans="2:18" ht="15.75" thickBot="1" x14ac:dyDescent="0.3">
      <c r="B20" s="31"/>
      <c r="C20" s="64" t="s">
        <v>39</v>
      </c>
      <c r="D20" s="4" t="s">
        <v>12</v>
      </c>
      <c r="E20" s="91">
        <v>125000</v>
      </c>
      <c r="F20" s="52"/>
      <c r="H20" s="92" t="s">
        <v>93</v>
      </c>
      <c r="I20" s="93"/>
      <c r="J20" s="49"/>
      <c r="K20" s="12"/>
      <c r="L20" s="32"/>
      <c r="M20" s="36" t="s">
        <v>39</v>
      </c>
      <c r="N20" s="1" t="s">
        <v>82</v>
      </c>
      <c r="P20" s="20">
        <f>E20</f>
        <v>125000</v>
      </c>
      <c r="R20" s="34"/>
    </row>
    <row r="21" spans="2:18" ht="15.75" thickTop="1" x14ac:dyDescent="0.25">
      <c r="B21" s="31"/>
      <c r="C21" s="65"/>
      <c r="F21" s="88"/>
      <c r="H21" s="5" t="s">
        <v>61</v>
      </c>
      <c r="I21" s="91"/>
      <c r="J21" s="50" t="s">
        <v>38</v>
      </c>
      <c r="K21" s="12"/>
      <c r="L21" s="32"/>
      <c r="M21" s="36" t="s">
        <v>40</v>
      </c>
      <c r="N21" s="1" t="s">
        <v>14</v>
      </c>
      <c r="P21" s="39">
        <f>P20-P18</f>
        <v>-557812.5</v>
      </c>
      <c r="R21" s="34"/>
    </row>
    <row r="22" spans="2:18" x14ac:dyDescent="0.25">
      <c r="B22" s="31"/>
      <c r="C22" s="64"/>
      <c r="D22" s="3" t="s">
        <v>63</v>
      </c>
      <c r="E22" s="89">
        <f>(((I14*E16)+(I15*E17))*J12)*E19+I21+I22</f>
        <v>682812.5</v>
      </c>
      <c r="F22" s="50"/>
      <c r="H22" s="5" t="s">
        <v>55</v>
      </c>
      <c r="I22" s="91"/>
      <c r="J22" s="50" t="s">
        <v>138</v>
      </c>
      <c r="K22" s="12"/>
      <c r="L22" s="32"/>
      <c r="R22" s="34"/>
    </row>
    <row r="23" spans="2:18" x14ac:dyDescent="0.25">
      <c r="B23" s="31"/>
      <c r="C23" s="64" t="s">
        <v>40</v>
      </c>
      <c r="D23" s="3" t="s">
        <v>14</v>
      </c>
      <c r="E23" s="90">
        <f>E20-E22</f>
        <v>-557812.5</v>
      </c>
      <c r="F23" s="50"/>
      <c r="K23" s="12"/>
      <c r="L23" s="32"/>
      <c r="R23" s="34"/>
    </row>
    <row r="24" spans="2:18" ht="12.75" customHeight="1" thickBot="1" x14ac:dyDescent="0.3">
      <c r="B24" s="31"/>
      <c r="C24" s="13"/>
      <c r="D24" s="14"/>
      <c r="E24" s="14"/>
      <c r="F24" s="14"/>
      <c r="G24" s="14"/>
      <c r="H24" s="106"/>
      <c r="I24" s="107"/>
      <c r="J24" s="14"/>
      <c r="K24" s="15"/>
      <c r="L24" s="32"/>
      <c r="R24" s="34"/>
    </row>
    <row r="25" spans="2:18" ht="15.75" thickBot="1" x14ac:dyDescent="0.3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5"/>
      <c r="R25" s="57"/>
    </row>
    <row r="26" spans="2:18" x14ac:dyDescent="0.25">
      <c r="B26" s="95" t="s">
        <v>102</v>
      </c>
      <c r="C26" s="95"/>
      <c r="D26" s="95"/>
      <c r="E26" s="95"/>
      <c r="F26" s="95"/>
      <c r="G26" s="95"/>
      <c r="H26" s="95"/>
      <c r="I26" s="95"/>
      <c r="J26" s="95"/>
      <c r="K26" s="95"/>
    </row>
    <row r="27" spans="2:18" x14ac:dyDescent="0.25">
      <c r="B27" s="95" t="s">
        <v>112</v>
      </c>
      <c r="C27" s="95" t="s">
        <v>83</v>
      </c>
      <c r="D27" s="95"/>
      <c r="E27" s="95"/>
      <c r="F27" s="95"/>
      <c r="G27" s="95"/>
      <c r="H27" s="95"/>
      <c r="I27" s="95"/>
      <c r="J27" s="95"/>
      <c r="K27" s="95"/>
    </row>
    <row r="28" spans="2:18" x14ac:dyDescent="0.25">
      <c r="B28" s="95" t="s">
        <v>113</v>
      </c>
      <c r="C28" s="95" t="s">
        <v>86</v>
      </c>
      <c r="D28" s="95"/>
      <c r="E28" s="95"/>
      <c r="F28" s="95"/>
      <c r="G28" s="95"/>
      <c r="H28" s="95"/>
      <c r="I28" s="95"/>
      <c r="J28" s="95"/>
      <c r="K28" s="95"/>
    </row>
    <row r="29" spans="2:18" ht="14.25" customHeight="1" x14ac:dyDescent="0.25">
      <c r="B29" s="95" t="s">
        <v>114</v>
      </c>
      <c r="C29" s="95" t="s">
        <v>99</v>
      </c>
      <c r="D29" s="95"/>
      <c r="E29" s="95"/>
      <c r="F29" s="95"/>
      <c r="G29" s="95"/>
      <c r="H29" s="95"/>
      <c r="I29" s="95"/>
      <c r="J29" s="95"/>
      <c r="K29" s="95"/>
    </row>
    <row r="30" spans="2:18" x14ac:dyDescent="0.25">
      <c r="B30" s="95" t="s">
        <v>115</v>
      </c>
      <c r="C30" s="95" t="s">
        <v>100</v>
      </c>
      <c r="D30" s="95"/>
      <c r="E30" s="95"/>
      <c r="F30" s="95"/>
      <c r="G30" s="95"/>
      <c r="H30" s="95"/>
      <c r="I30" s="95"/>
      <c r="J30" s="95"/>
      <c r="K30" s="95"/>
    </row>
    <row r="31" spans="2:18" x14ac:dyDescent="0.25">
      <c r="B31" s="95" t="s">
        <v>116</v>
      </c>
      <c r="C31" s="95" t="s">
        <v>126</v>
      </c>
      <c r="D31" s="95"/>
      <c r="E31" s="95"/>
      <c r="F31" s="95"/>
      <c r="G31" s="95"/>
      <c r="H31" s="95"/>
      <c r="I31" s="95"/>
      <c r="J31" s="95"/>
      <c r="K31" s="95"/>
    </row>
    <row r="32" spans="2:18" x14ac:dyDescent="0.25">
      <c r="B32" s="95" t="s">
        <v>117</v>
      </c>
      <c r="C32" s="95" t="s">
        <v>107</v>
      </c>
      <c r="D32" s="95"/>
      <c r="E32" s="95"/>
      <c r="F32" s="95"/>
      <c r="G32" s="95"/>
      <c r="H32" s="95"/>
      <c r="I32" s="95"/>
      <c r="J32" s="95"/>
      <c r="K32" s="95"/>
    </row>
    <row r="33" spans="2:11" x14ac:dyDescent="0.25">
      <c r="B33" s="95" t="s">
        <v>118</v>
      </c>
      <c r="C33" s="95" t="s">
        <v>87</v>
      </c>
      <c r="D33" s="95"/>
      <c r="E33" s="95"/>
      <c r="F33" s="95"/>
      <c r="G33" s="95"/>
      <c r="H33" s="95"/>
      <c r="I33" s="95"/>
      <c r="J33" s="95"/>
      <c r="K33" s="95"/>
    </row>
    <row r="34" spans="2:11" x14ac:dyDescent="0.25">
      <c r="B34" s="95" t="s">
        <v>119</v>
      </c>
      <c r="C34" s="95" t="s">
        <v>127</v>
      </c>
      <c r="D34" s="95"/>
      <c r="E34" s="95"/>
      <c r="F34" s="95"/>
      <c r="G34" s="95"/>
      <c r="H34" s="95"/>
      <c r="I34" s="95"/>
      <c r="J34" s="95"/>
      <c r="K34" s="95"/>
    </row>
    <row r="35" spans="2:11" x14ac:dyDescent="0.25">
      <c r="B35" s="95" t="s">
        <v>120</v>
      </c>
      <c r="C35" s="95" t="s">
        <v>88</v>
      </c>
      <c r="D35" s="95"/>
      <c r="E35" s="95"/>
      <c r="F35" s="95"/>
      <c r="G35" s="95"/>
      <c r="H35" s="95"/>
      <c r="I35" s="95"/>
      <c r="J35" s="95"/>
      <c r="K35" s="95"/>
    </row>
    <row r="36" spans="2:11" x14ac:dyDescent="0.25">
      <c r="B36" s="95" t="s">
        <v>121</v>
      </c>
      <c r="C36" s="95" t="s">
        <v>101</v>
      </c>
      <c r="D36" s="95"/>
      <c r="E36" s="95"/>
      <c r="F36" s="95"/>
      <c r="G36" s="95"/>
      <c r="H36" s="95"/>
      <c r="I36" s="95"/>
      <c r="J36" s="95"/>
      <c r="K36" s="95"/>
    </row>
    <row r="37" spans="2:11" x14ac:dyDescent="0.25">
      <c r="B37" s="95" t="s">
        <v>122</v>
      </c>
      <c r="C37" s="95" t="s">
        <v>111</v>
      </c>
      <c r="D37" s="95"/>
      <c r="E37" s="95"/>
      <c r="F37" s="95"/>
      <c r="G37" s="95"/>
      <c r="H37" s="95"/>
      <c r="I37" s="95"/>
      <c r="J37" s="95"/>
      <c r="K37" s="95"/>
    </row>
    <row r="38" spans="2:11" x14ac:dyDescent="0.25">
      <c r="B38" s="95" t="s">
        <v>123</v>
      </c>
      <c r="C38" s="95" t="s">
        <v>110</v>
      </c>
      <c r="D38" s="95"/>
      <c r="E38" s="95"/>
      <c r="F38" s="95"/>
      <c r="G38" s="95"/>
      <c r="H38" s="95"/>
      <c r="I38" s="95"/>
      <c r="J38" s="95"/>
      <c r="K38" s="95"/>
    </row>
    <row r="39" spans="2:11" x14ac:dyDescent="0.25">
      <c r="B39" s="95" t="s">
        <v>124</v>
      </c>
      <c r="C39" s="95" t="s">
        <v>109</v>
      </c>
      <c r="D39" s="95"/>
      <c r="E39" s="95"/>
      <c r="F39" s="95"/>
      <c r="G39" s="95"/>
      <c r="H39" s="95"/>
      <c r="I39" s="95"/>
      <c r="J39" s="95"/>
      <c r="K39" s="95"/>
    </row>
    <row r="40" spans="2:11" x14ac:dyDescent="0.25">
      <c r="B40" s="95" t="s">
        <v>125</v>
      </c>
      <c r="C40" s="95" t="s">
        <v>108</v>
      </c>
      <c r="D40" s="95"/>
      <c r="E40" s="95"/>
      <c r="F40" s="95"/>
      <c r="G40" s="95"/>
      <c r="H40" s="95"/>
      <c r="I40" s="95"/>
      <c r="J40" s="95"/>
      <c r="K40" s="95"/>
    </row>
    <row r="41" spans="2:11" x14ac:dyDescent="0.25">
      <c r="B41" s="95" t="s">
        <v>128</v>
      </c>
      <c r="C41" s="95" t="s">
        <v>131</v>
      </c>
      <c r="D41" s="95"/>
    </row>
    <row r="42" spans="2:11" x14ac:dyDescent="0.25">
      <c r="B42" s="95" t="s">
        <v>129</v>
      </c>
      <c r="C42" s="95" t="s">
        <v>130</v>
      </c>
      <c r="D42" s="95"/>
      <c r="E42" s="95"/>
      <c r="F42" s="95"/>
    </row>
    <row r="74" spans="23:33" x14ac:dyDescent="0.25">
      <c r="W74" t="s">
        <v>17</v>
      </c>
      <c r="X74"/>
      <c r="Y74"/>
      <c r="Z74"/>
      <c r="AA74"/>
      <c r="AB74"/>
      <c r="AC74"/>
      <c r="AD74"/>
      <c r="AE74"/>
      <c r="AF74"/>
      <c r="AG74" t="s">
        <v>46</v>
      </c>
    </row>
    <row r="75" spans="23:33" x14ac:dyDescent="0.25">
      <c r="W75"/>
      <c r="X75"/>
      <c r="Y75" t="s">
        <v>18</v>
      </c>
      <c r="Z75" t="s">
        <v>19</v>
      </c>
      <c r="AA75"/>
      <c r="AB75"/>
      <c r="AC75"/>
      <c r="AD75" t="s">
        <v>29</v>
      </c>
      <c r="AE75" t="s">
        <v>43</v>
      </c>
      <c r="AF75"/>
      <c r="AG75" t="s">
        <v>47</v>
      </c>
    </row>
    <row r="76" spans="23:33" x14ac:dyDescent="0.25">
      <c r="W76" t="s">
        <v>1</v>
      </c>
      <c r="X76"/>
      <c r="Y76" t="s">
        <v>20</v>
      </c>
      <c r="Z76" s="6">
        <v>2</v>
      </c>
      <c r="AA76"/>
      <c r="AB76" t="s">
        <v>21</v>
      </c>
      <c r="AC76"/>
      <c r="AD76" s="21"/>
      <c r="AE76" t="s">
        <v>42</v>
      </c>
      <c r="AF76"/>
      <c r="AG76" t="s">
        <v>79</v>
      </c>
    </row>
    <row r="77" spans="23:33" x14ac:dyDescent="0.25">
      <c r="W77" t="s">
        <v>22</v>
      </c>
      <c r="X77"/>
      <c r="Y77" t="s">
        <v>23</v>
      </c>
      <c r="Z77" s="6">
        <v>1.75</v>
      </c>
      <c r="AA77"/>
      <c r="AB77" t="s">
        <v>13</v>
      </c>
      <c r="AC77"/>
      <c r="AD77" s="21"/>
      <c r="AE77" t="s">
        <v>44</v>
      </c>
      <c r="AF77"/>
      <c r="AG77" t="s">
        <v>48</v>
      </c>
    </row>
    <row r="78" spans="23:33" x14ac:dyDescent="0.25">
      <c r="W78" t="s">
        <v>24</v>
      </c>
      <c r="X78"/>
      <c r="Y78" t="s">
        <v>10</v>
      </c>
      <c r="Z78" s="6">
        <v>1.5</v>
      </c>
      <c r="AA78"/>
      <c r="AB78"/>
      <c r="AC78"/>
      <c r="AD78" s="21"/>
      <c r="AE78"/>
      <c r="AF78"/>
      <c r="AG78" t="s">
        <v>49</v>
      </c>
    </row>
    <row r="79" spans="23:33" x14ac:dyDescent="0.25">
      <c r="W79" t="s">
        <v>11</v>
      </c>
      <c r="X79"/>
      <c r="Y79" t="s">
        <v>25</v>
      </c>
      <c r="Z79" s="6">
        <v>1.25</v>
      </c>
      <c r="AA79"/>
      <c r="AB79"/>
      <c r="AC79"/>
      <c r="AD79" s="21"/>
      <c r="AE79"/>
      <c r="AF79"/>
      <c r="AG79" t="s">
        <v>50</v>
      </c>
    </row>
    <row r="80" spans="23:33" x14ac:dyDescent="0.25">
      <c r="W80"/>
      <c r="X80"/>
      <c r="Y80" t="s">
        <v>3</v>
      </c>
      <c r="Z80" s="6">
        <v>1.1000000000000001</v>
      </c>
      <c r="AA80"/>
      <c r="AB80"/>
      <c r="AC80"/>
      <c r="AD80"/>
      <c r="AE80"/>
      <c r="AF80"/>
      <c r="AG80" t="s">
        <v>44</v>
      </c>
    </row>
    <row r="81" spans="23:33" x14ac:dyDescent="0.25">
      <c r="W81"/>
      <c r="X81"/>
      <c r="Y81" t="s">
        <v>26</v>
      </c>
      <c r="Z81" s="6">
        <v>1</v>
      </c>
      <c r="AA81"/>
      <c r="AB81"/>
      <c r="AC81"/>
      <c r="AD81"/>
      <c r="AE81"/>
      <c r="AF81"/>
      <c r="AG81"/>
    </row>
    <row r="82" spans="23:33" x14ac:dyDescent="0.25">
      <c r="W82"/>
      <c r="X82"/>
      <c r="Y82"/>
      <c r="Z82"/>
      <c r="AA82"/>
      <c r="AB82"/>
      <c r="AC82"/>
      <c r="AD82"/>
      <c r="AE82"/>
      <c r="AF82"/>
      <c r="AG82"/>
    </row>
    <row r="83" spans="23:33" x14ac:dyDescent="0.25">
      <c r="W83"/>
      <c r="X83"/>
      <c r="Y83"/>
      <c r="Z83"/>
      <c r="AA83"/>
      <c r="AB83"/>
      <c r="AC83"/>
      <c r="AD83"/>
      <c r="AE83"/>
      <c r="AF83"/>
      <c r="AG83"/>
    </row>
    <row r="84" spans="23:33" x14ac:dyDescent="0.25">
      <c r="W84"/>
      <c r="X84"/>
      <c r="Y84"/>
      <c r="Z84"/>
      <c r="AA84"/>
      <c r="AB84"/>
      <c r="AC84"/>
      <c r="AD84"/>
      <c r="AE84"/>
      <c r="AF84"/>
      <c r="AG84"/>
    </row>
    <row r="85" spans="23:33" x14ac:dyDescent="0.25">
      <c r="W85"/>
      <c r="X85"/>
      <c r="Y85"/>
      <c r="Z85"/>
      <c r="AA85"/>
      <c r="AB85"/>
      <c r="AC85"/>
      <c r="AD85"/>
      <c r="AE85"/>
      <c r="AF85"/>
      <c r="AG85"/>
    </row>
  </sheetData>
  <mergeCells count="3">
    <mergeCell ref="F5:K6"/>
    <mergeCell ref="H8:J8"/>
    <mergeCell ref="H24:I24"/>
  </mergeCells>
  <conditionalFormatting sqref="E23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P21">
    <cfRule type="cellIs" dxfId="1" priority="3" operator="greaterThan">
      <formula>0</formula>
    </cfRule>
    <cfRule type="cellIs" dxfId="0" priority="4" operator="lessThan">
      <formula>0</formula>
    </cfRule>
  </conditionalFormatting>
  <dataValidations count="4">
    <dataValidation type="list" allowBlank="1" showInputMessage="1" showErrorMessage="1" sqref="I9:I11" xr:uid="{3F16A95C-D8C7-46CA-8D58-8DF57937938B}">
      <formula1>$Y$76:$Y$81</formula1>
    </dataValidation>
    <dataValidation type="list" allowBlank="1" showInputMessage="1" showErrorMessage="1" sqref="E10" xr:uid="{CBF10B92-EEA4-4783-9655-5CB4B1609335}">
      <formula1>$W$76:$W$80</formula1>
    </dataValidation>
    <dataValidation type="list" allowBlank="1" showInputMessage="1" showErrorMessage="1" sqref="E9" xr:uid="{FBC915E7-924A-449A-A9B1-24CDF93C366D}">
      <formula1>$AE$75:$AE$78</formula1>
    </dataValidation>
    <dataValidation type="list" allowBlank="1" showInputMessage="1" showErrorMessage="1" sqref="E11" xr:uid="{B54D6B93-8100-4EB6-96A3-9A7237A44587}">
      <formula1>$AG$75:$AG$82</formula1>
    </dataValidation>
  </dataValidations>
  <pageMargins left="0.7" right="0.7" top="0.75" bottom="0.75" header="0.3" footer="0.3"/>
  <pageSetup scale="58" orientation="landscape" r:id="rId1"/>
  <ignoredErrors>
    <ignoredError sqref="P17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43F9-4BAA-4F94-AFD8-F54773D4E97B}">
  <sheetPr>
    <pageSetUpPr fitToPage="1"/>
  </sheetPr>
  <dimension ref="B1:N40"/>
  <sheetViews>
    <sheetView topLeftCell="A6" workbookViewId="0">
      <selection activeCell="K27" sqref="K27"/>
    </sheetView>
  </sheetViews>
  <sheetFormatPr defaultColWidth="8.7109375" defaultRowHeight="15" x14ac:dyDescent="0.25"/>
  <cols>
    <col min="1" max="2" width="8.7109375" style="1"/>
    <col min="3" max="3" width="8" style="1" customWidth="1"/>
    <col min="4" max="4" width="7.140625" style="1" customWidth="1"/>
    <col min="5" max="6" width="8.7109375" style="1"/>
    <col min="7" max="7" width="9.42578125" style="1" customWidth="1"/>
    <col min="8" max="8" width="7.42578125" style="1" customWidth="1"/>
    <col min="9" max="9" width="8.7109375" style="1"/>
    <col min="10" max="10" width="12.7109375" style="1" customWidth="1"/>
    <col min="11" max="11" width="15.42578125" style="1" customWidth="1"/>
    <col min="12" max="13" width="8.7109375" style="1"/>
    <col min="14" max="14" width="21" style="1" customWidth="1"/>
    <col min="15" max="16384" width="8.7109375" style="1"/>
  </cols>
  <sheetData>
    <row r="1" spans="2:14" ht="15.75" thickBot="1" x14ac:dyDescent="0.3"/>
    <row r="2" spans="2:14" x14ac:dyDescent="0.25"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2:14" x14ac:dyDescent="0.25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2:14" x14ac:dyDescent="0.25"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2:14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2:14" x14ac:dyDescent="0.25"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2:14" x14ac:dyDescent="0.25"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2:14" x14ac:dyDescent="0.25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</row>
    <row r="9" spans="2:14" x14ac:dyDescent="0.25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2:14" ht="15.75" x14ac:dyDescent="0.25">
      <c r="B10" s="71"/>
      <c r="C10" s="108" t="s">
        <v>91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74"/>
    </row>
    <row r="11" spans="2:14" ht="15.75" x14ac:dyDescent="0.25">
      <c r="B11" s="71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74"/>
    </row>
    <row r="12" spans="2:14" ht="29.25" customHeight="1" x14ac:dyDescent="0.25">
      <c r="B12" s="71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74"/>
    </row>
    <row r="13" spans="2:14" ht="10.5" customHeight="1" x14ac:dyDescent="0.25">
      <c r="B13" s="71"/>
      <c r="C13" s="108" t="s">
        <v>103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74"/>
    </row>
    <row r="14" spans="2:14" ht="15.75" x14ac:dyDescent="0.25">
      <c r="B14" s="71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74"/>
    </row>
    <row r="15" spans="2:14" ht="45.75" customHeight="1" x14ac:dyDescent="0.25">
      <c r="B15" s="71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74"/>
    </row>
    <row r="16" spans="2:14" ht="9" customHeight="1" x14ac:dyDescent="0.25">
      <c r="B16" s="71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</row>
    <row r="17" spans="2:14" ht="5.25" customHeight="1" x14ac:dyDescent="0.25">
      <c r="B17" s="71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"/>
    </row>
    <row r="18" spans="2:14" ht="12" customHeight="1" x14ac:dyDescent="0.25">
      <c r="B18" s="71"/>
      <c r="C18" s="77" t="s">
        <v>94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</row>
    <row r="19" spans="2:14" ht="21" customHeight="1" x14ac:dyDescent="0.25">
      <c r="B19" s="71"/>
      <c r="C19" s="77"/>
      <c r="D19" s="77" t="s">
        <v>89</v>
      </c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2:14" ht="15.75" x14ac:dyDescent="0.25">
      <c r="B20" s="71"/>
      <c r="C20" s="79"/>
      <c r="D20" s="77" t="s">
        <v>64</v>
      </c>
      <c r="E20" s="77"/>
      <c r="F20" s="77"/>
      <c r="G20" s="77"/>
      <c r="H20" s="79"/>
      <c r="I20" s="77"/>
      <c r="J20" s="77"/>
      <c r="K20" s="77"/>
      <c r="L20" s="77"/>
      <c r="M20" s="77"/>
      <c r="N20" s="78"/>
    </row>
    <row r="21" spans="2:14" ht="15.75" x14ac:dyDescent="0.25">
      <c r="B21" s="71"/>
      <c r="C21" s="77"/>
      <c r="D21" s="77" t="s">
        <v>65</v>
      </c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2:14" ht="13.5" customHeight="1" x14ac:dyDescent="0.25">
      <c r="B22" s="71"/>
      <c r="C22" s="77"/>
      <c r="D22" s="77" t="s">
        <v>90</v>
      </c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2:14" ht="15.75" customHeight="1" x14ac:dyDescent="0.25">
      <c r="B23" s="71"/>
      <c r="C23" s="77"/>
      <c r="D23" s="77" t="s">
        <v>104</v>
      </c>
      <c r="E23" s="77"/>
      <c r="F23" s="77"/>
      <c r="G23" s="77"/>
      <c r="H23" s="77"/>
      <c r="I23" s="77"/>
      <c r="J23" s="77"/>
      <c r="K23" s="77"/>
      <c r="L23" s="77"/>
      <c r="M23" s="77"/>
      <c r="N23" s="78"/>
    </row>
    <row r="24" spans="2:14" ht="15.75" x14ac:dyDescent="0.25">
      <c r="B24" s="71"/>
      <c r="C24" s="77"/>
      <c r="D24" s="77" t="s">
        <v>105</v>
      </c>
      <c r="E24" s="77"/>
      <c r="F24" s="77"/>
      <c r="G24" s="77"/>
      <c r="H24" s="77"/>
      <c r="I24" s="77"/>
      <c r="J24" s="77"/>
      <c r="K24" s="77"/>
      <c r="L24" s="77"/>
      <c r="M24" s="77"/>
      <c r="N24" s="78"/>
    </row>
    <row r="25" spans="2:14" ht="30" customHeight="1" x14ac:dyDescent="0.25">
      <c r="B25" s="71"/>
      <c r="C25" s="77" t="s">
        <v>92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</row>
    <row r="26" spans="2:14" ht="10.5" customHeight="1" x14ac:dyDescent="0.25">
      <c r="B26" s="71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</row>
    <row r="27" spans="2:14" ht="15.75" x14ac:dyDescent="0.25">
      <c r="B27" s="71"/>
      <c r="C27" s="77"/>
      <c r="D27" s="77" t="s">
        <v>133</v>
      </c>
      <c r="E27" s="77"/>
      <c r="F27" s="77"/>
      <c r="G27" s="77"/>
      <c r="H27" s="77"/>
      <c r="I27" s="77"/>
      <c r="J27" s="77"/>
      <c r="K27" s="100">
        <f>Calculator!E13</f>
        <v>800000</v>
      </c>
      <c r="L27" s="77"/>
      <c r="M27" s="77"/>
      <c r="N27" s="78"/>
    </row>
    <row r="28" spans="2:14" ht="15.75" x14ac:dyDescent="0.25">
      <c r="B28" s="71"/>
      <c r="C28" s="77"/>
      <c r="D28" s="77" t="s">
        <v>134</v>
      </c>
      <c r="E28" s="77"/>
      <c r="F28" s="77"/>
      <c r="G28" s="77"/>
      <c r="H28" s="77"/>
      <c r="I28" s="77"/>
      <c r="J28" s="77"/>
      <c r="K28" s="100">
        <f>Calculator!E14</f>
        <v>350000</v>
      </c>
      <c r="L28" s="77"/>
      <c r="M28" s="77"/>
      <c r="N28" s="78"/>
    </row>
    <row r="29" spans="2:14" ht="15.75" x14ac:dyDescent="0.25">
      <c r="B29" s="71"/>
      <c r="C29" s="77"/>
      <c r="D29" s="77" t="s">
        <v>135</v>
      </c>
      <c r="E29" s="77"/>
      <c r="F29" s="77"/>
      <c r="G29" s="77"/>
      <c r="H29" s="77"/>
      <c r="I29" s="77"/>
      <c r="J29" s="77"/>
      <c r="K29" s="80">
        <f>Calculator!J12</f>
        <v>1.5833333333333333</v>
      </c>
      <c r="L29" s="77" t="s">
        <v>72</v>
      </c>
      <c r="M29" s="77"/>
      <c r="N29" s="78"/>
    </row>
    <row r="30" spans="2:14" ht="15.75" x14ac:dyDescent="0.25">
      <c r="B30" s="71"/>
      <c r="C30" s="77"/>
      <c r="D30" s="77" t="s">
        <v>136</v>
      </c>
      <c r="E30" s="77"/>
      <c r="F30" s="77"/>
      <c r="G30" s="77"/>
      <c r="H30" s="77"/>
      <c r="I30" s="77"/>
      <c r="J30" s="77"/>
      <c r="K30" s="81">
        <f>Calculator!E18</f>
        <v>0.25</v>
      </c>
      <c r="L30" s="77" t="s">
        <v>73</v>
      </c>
      <c r="M30" s="77"/>
      <c r="N30" s="78"/>
    </row>
    <row r="31" spans="2:14" ht="15.75" x14ac:dyDescent="0.25">
      <c r="B31" s="71"/>
      <c r="C31" s="77"/>
      <c r="D31" s="77" t="s">
        <v>74</v>
      </c>
      <c r="E31" s="77"/>
      <c r="F31" s="77"/>
      <c r="G31" s="77"/>
      <c r="H31" s="77"/>
      <c r="I31" s="77"/>
      <c r="J31" s="77"/>
      <c r="K31" s="82">
        <f>Calculator!E16</f>
        <v>6</v>
      </c>
      <c r="L31" s="77"/>
      <c r="M31" s="77"/>
      <c r="N31" s="78"/>
    </row>
    <row r="32" spans="2:14" ht="15.75" x14ac:dyDescent="0.25">
      <c r="B32" s="71"/>
      <c r="C32" s="77"/>
      <c r="D32" s="77" t="s">
        <v>75</v>
      </c>
      <c r="E32" s="77"/>
      <c r="F32" s="77"/>
      <c r="G32" s="77"/>
      <c r="H32" s="77"/>
      <c r="I32" s="77"/>
      <c r="J32" s="77"/>
      <c r="K32" s="82">
        <f>Calculator!E17</f>
        <v>6</v>
      </c>
      <c r="L32" s="77"/>
      <c r="M32" s="77"/>
      <c r="N32" s="78"/>
    </row>
    <row r="33" spans="2:14" ht="15.75" x14ac:dyDescent="0.25">
      <c r="B33" s="71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</row>
    <row r="34" spans="2:14" ht="12.75" customHeight="1" x14ac:dyDescent="0.25">
      <c r="B34" s="71"/>
      <c r="C34" s="77"/>
      <c r="D34" s="77" t="s">
        <v>76</v>
      </c>
      <c r="E34" s="77"/>
      <c r="F34" s="77"/>
      <c r="G34" s="77"/>
      <c r="H34" s="77"/>
      <c r="I34" s="77"/>
      <c r="J34" s="77"/>
      <c r="K34" s="100">
        <f>Calculator!E22</f>
        <v>682812.5</v>
      </c>
      <c r="L34" s="77"/>
      <c r="M34" s="77"/>
      <c r="N34" s="78"/>
    </row>
    <row r="35" spans="2:14" ht="15.75" customHeight="1" x14ac:dyDescent="0.25">
      <c r="B35" s="71"/>
      <c r="C35" s="77"/>
      <c r="D35" s="77" t="s">
        <v>77</v>
      </c>
      <c r="E35" s="77"/>
      <c r="F35" s="77"/>
      <c r="G35" s="77"/>
      <c r="H35" s="77"/>
      <c r="I35" s="77"/>
      <c r="J35" s="77"/>
      <c r="K35" s="100">
        <f>Calculator!E20</f>
        <v>125000</v>
      </c>
      <c r="L35" s="77"/>
      <c r="M35" s="77"/>
      <c r="N35" s="78"/>
    </row>
    <row r="36" spans="2:14" ht="15" customHeight="1" x14ac:dyDescent="0.25">
      <c r="B36" s="71"/>
      <c r="C36" s="77"/>
      <c r="D36" s="77" t="s">
        <v>78</v>
      </c>
      <c r="E36" s="77"/>
      <c r="F36" s="77"/>
      <c r="G36" s="77"/>
      <c r="H36" s="77"/>
      <c r="I36" s="77"/>
      <c r="J36" s="77"/>
      <c r="K36" s="100">
        <f>Calculator!E23</f>
        <v>-557812.5</v>
      </c>
      <c r="L36" s="77"/>
      <c r="M36" s="77"/>
      <c r="N36" s="78"/>
    </row>
    <row r="37" spans="2:14" ht="30" customHeight="1" x14ac:dyDescent="0.25">
      <c r="B37" s="71"/>
      <c r="C37" s="77" t="s">
        <v>95</v>
      </c>
      <c r="D37" s="77"/>
      <c r="E37" s="77"/>
      <c r="F37" s="77"/>
      <c r="G37" s="77"/>
      <c r="H37" s="77"/>
      <c r="I37" s="77"/>
      <c r="J37" s="77"/>
      <c r="K37" s="77"/>
      <c r="L37" s="72"/>
      <c r="M37" s="72"/>
      <c r="N37" s="73"/>
    </row>
    <row r="38" spans="2:14" ht="15.75" x14ac:dyDescent="0.25">
      <c r="B38" s="71"/>
      <c r="C38" s="77" t="s">
        <v>96</v>
      </c>
      <c r="D38" s="77"/>
      <c r="E38" s="77"/>
      <c r="F38" s="77"/>
      <c r="G38" s="77"/>
      <c r="H38" s="77"/>
      <c r="I38" s="77"/>
      <c r="J38" s="77"/>
      <c r="K38" s="77"/>
      <c r="L38" s="72"/>
      <c r="M38" s="72"/>
      <c r="N38" s="73"/>
    </row>
    <row r="39" spans="2:14" ht="15" customHeight="1" thickBot="1" x14ac:dyDescent="0.3">
      <c r="B39" s="83"/>
      <c r="C39" s="96" t="s">
        <v>97</v>
      </c>
      <c r="D39" s="96"/>
      <c r="E39" s="96"/>
      <c r="F39" s="96"/>
      <c r="G39" s="96"/>
      <c r="H39" s="96"/>
      <c r="I39" s="96"/>
      <c r="J39" s="96"/>
      <c r="K39" s="96"/>
      <c r="L39" s="84"/>
      <c r="M39" s="84"/>
      <c r="N39" s="85"/>
    </row>
    <row r="40" spans="2:14" ht="18.75" customHeight="1" x14ac:dyDescent="0.25"/>
  </sheetData>
  <sheetProtection algorithmName="SHA-512" hashValue="pwdm9grZZo3bgKNiTkvbzjY56TodTBoKad2PwY61i5uztAwxQnPjMxx7ajGG43bSyjP0tnOU332br7iFrhfuhQ==" saltValue="z+/Hja/T/QqlH0S3jpdhIw==" spinCount="100000" sheet="1" objects="1" scenarios="1"/>
  <mergeCells count="2">
    <mergeCell ref="C10:M12"/>
    <mergeCell ref="C13:M15"/>
  </mergeCells>
  <pageMargins left="0.25" right="0.25" top="0.75" bottom="0.75" header="0.3" footer="0.3"/>
  <pageSetup scale="72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164FCB2365E48BE4FE27341238A02" ma:contentTypeVersion="11" ma:contentTypeDescription="Create a new document." ma:contentTypeScope="" ma:versionID="fe86aad7ff07c82d54bd0d92fce07421">
  <xsd:schema xmlns:xsd="http://www.w3.org/2001/XMLSchema" xmlns:xs="http://www.w3.org/2001/XMLSchema" xmlns:p="http://schemas.microsoft.com/office/2006/metadata/properties" xmlns:ns2="ff6455e8-cdf6-43bd-897b-3c027feb3177" xmlns:ns3="2ec68755-f9ba-47a1-9297-c49aaa92a8bd" targetNamespace="http://schemas.microsoft.com/office/2006/metadata/properties" ma:root="true" ma:fieldsID="a9afc752f67214fa6b13968e078cd77c" ns2:_="" ns3:_="">
    <xsd:import namespace="ff6455e8-cdf6-43bd-897b-3c027feb3177"/>
    <xsd:import namespace="2ec68755-f9ba-47a1-9297-c49aaa92a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55e8-cdf6-43bd-897b-3c027feb3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68755-f9ba-47a1-9297-c49aaa92a8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6455e8-cdf6-43bd-897b-3c027feb31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0C23BC-003D-4F6F-8B10-F33357D03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455e8-cdf6-43bd-897b-3c027feb3177"/>
    <ds:schemaRef ds:uri="2ec68755-f9ba-47a1-9297-c49aaa92a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5820AD-91F2-47D4-BF16-E147EA233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013C8-7578-401D-B4CA-ABCE2AB7F434}">
  <ds:schemaRefs>
    <ds:schemaRef ds:uri="2ec68755-f9ba-47a1-9297-c49aaa92a8bd"/>
    <ds:schemaRef ds:uri="http://schemas.microsoft.com/office/2006/metadata/properties"/>
    <ds:schemaRef ds:uri="ff6455e8-cdf6-43bd-897b-3c027feb3177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Narrative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Natali, Sebastian H.</dc:creator>
  <cp:lastModifiedBy>Heather Lacey</cp:lastModifiedBy>
  <cp:lastPrinted>2025-02-07T19:04:35Z</cp:lastPrinted>
  <dcterms:created xsi:type="dcterms:W3CDTF">2024-09-17T23:22:05Z</dcterms:created>
  <dcterms:modified xsi:type="dcterms:W3CDTF">2025-02-07T19:04:51Z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0x01010062A164FCB2365E48BE4FE27341238A02</vt:lpwstr>
  </property>
  <property fmtid="{D5CDD505-2E9C-101B-9397-08002B2CF9AE}" pid="3" name="MediaServiceImageTags">
    <vt:lpwstr/>
  </property>
</Properties>
</file>